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4090" windowHeight="8220"/>
  </bookViews>
  <sheets>
    <sheet name="OSR 2019 r. oszczędności" sheetId="5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" i="5" l="1"/>
  <c r="E11" i="5"/>
  <c r="L12" i="5" l="1"/>
  <c r="M12" i="5" s="1"/>
  <c r="F11" i="5"/>
  <c r="G11" i="5" s="1"/>
  <c r="B10" i="5"/>
  <c r="M10" i="5" s="1"/>
  <c r="E9" i="5"/>
  <c r="D9" i="5"/>
  <c r="D7" i="5" s="1"/>
  <c r="C9" i="5"/>
  <c r="B9" i="5"/>
  <c r="C8" i="5"/>
  <c r="B8" i="5"/>
  <c r="B7" i="5" l="1"/>
  <c r="M8" i="5"/>
  <c r="E7" i="5"/>
  <c r="C7" i="5"/>
  <c r="M9" i="5"/>
  <c r="F7" i="5"/>
  <c r="H11" i="5"/>
  <c r="G7" i="5"/>
  <c r="I11" i="5" l="1"/>
  <c r="H7" i="5"/>
  <c r="J11" i="5" l="1"/>
  <c r="I7" i="5"/>
  <c r="K11" i="5" l="1"/>
  <c r="J7" i="5"/>
  <c r="K7" i="5" l="1"/>
  <c r="L11" i="5"/>
  <c r="L7" i="5" s="1"/>
  <c r="M7" i="5" l="1"/>
  <c r="M11" i="5"/>
</calcChain>
</file>

<file path=xl/sharedStrings.xml><?xml version="1.0" encoding="utf-8"?>
<sst xmlns="http://schemas.openxmlformats.org/spreadsheetml/2006/main" count="12" uniqueCount="12">
  <si>
    <t>Łącznie</t>
  </si>
  <si>
    <t>KPK</t>
  </si>
  <si>
    <t>Wskaźniki makroekonomiczne (październik 2018)</t>
  </si>
  <si>
    <t>Wydatki na usługi w tym m.in.: dzierżawa łącza</t>
  </si>
  <si>
    <t>Wydatki osobowe środki BP</t>
  </si>
  <si>
    <t>Wydatki na usługi w tym m.in.: usługi testy bezpieczeństwa, integracji, jakości szkolenia promocja środki BP</t>
  </si>
  <si>
    <t>Wydatki majątkowe w tym m.in.: Infrastruktura sieciowa środki BP</t>
  </si>
  <si>
    <t>Wydatki majątkowe w tym m.in.: Infrastruktura sieciowa odtworzenie po 5 latach od zakupu</t>
  </si>
  <si>
    <t>Współczynnik CPI
(24 październik 2018 r.)</t>
  </si>
  <si>
    <t>Wydatki po stronie Budżetu Państwa bez uwzględnienia środków w OSR do zmiany ustawy o SIOZ z 2015 r oraz bez uwzględnienia kosztów KPK będących finansowanych z UE (75% warrtości projektu)</t>
  </si>
  <si>
    <t>Tabela OSR CSIOZ  [zł]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</si>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</sst>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\ _z_ł_-;\-* #,##0.0\ _z_ł_-;_-* &quot;-&quot;?\ _z_ł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4"/>
      <name val="Arial"/>
      <family val="2"/>
      <charset val="238"/>
    </font>
    <font>
      <b/>
      <sz val="10"/>
      <color theme="4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3" fillId="0" borderId="0">
      <alignment horizontal="left"/>
    </xf>
    <xf numFmtId="0" fontId="4" fillId="0" borderId="0">
      <alignment horizontal="left"/>
    </xf>
    <xf numFmtId="0" fontId="5" fillId="0" borderId="0">
      <alignment horizontal="left"/>
    </xf>
  </cellStyleXfs>
  <cellXfs count="29">
    <xf numFmtId="0" fontId="0" fillId="0" borderId="0" xfId="0"/>
    <xf numFmtId="0" fontId="0" fillId="0" borderId="0" xfId="0" applyAlignment="1">
      <alignment wrapText="1"/>
    </xf>
    <xf numFmtId="10" fontId="0" fillId="0" borderId="0" xfId="0" applyNumberFormat="1"/>
    <xf numFmtId="0" fontId="1" fillId="0" borderId="0" xfId="0" applyFont="1"/>
    <xf numFmtId="0" fontId="6" fillId="2" borderId="2" xfId="0" applyFont="1" applyFill="1" applyBorder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1" xfId="0" applyFont="1" applyFill="1" applyBorder="1"/>
    <xf numFmtId="0" fontId="6" fillId="2" borderId="6" xfId="0" applyFont="1" applyFill="1" applyBorder="1"/>
    <xf numFmtId="164" fontId="1" fillId="0" borderId="0" xfId="0" applyNumberFormat="1" applyFont="1"/>
    <xf numFmtId="0" fontId="1" fillId="0" borderId="0" xfId="0" applyFont="1" applyFill="1" applyAlignment="1">
      <alignment wrapText="1"/>
    </xf>
    <xf numFmtId="43" fontId="1" fillId="0" borderId="7" xfId="1" applyNumberFormat="1" applyFont="1" applyFill="1" applyBorder="1"/>
    <xf numFmtId="43" fontId="1" fillId="0" borderId="8" xfId="1" applyNumberFormat="1" applyFont="1" applyFill="1" applyBorder="1"/>
    <xf numFmtId="43" fontId="1" fillId="0" borderId="9" xfId="1" applyNumberFormat="1" applyFont="1" applyFill="1" applyBorder="1"/>
    <xf numFmtId="43" fontId="1" fillId="0" borderId="0" xfId="1" applyNumberFormat="1" applyFont="1" applyFill="1"/>
    <xf numFmtId="0" fontId="1" fillId="0" borderId="0" xfId="0" applyFont="1" applyFill="1"/>
    <xf numFmtId="43" fontId="1" fillId="0" borderId="10" xfId="1" applyNumberFormat="1" applyFont="1" applyFill="1" applyBorder="1"/>
    <xf numFmtId="43" fontId="1" fillId="0" borderId="0" xfId="1" applyNumberFormat="1" applyFont="1" applyFill="1" applyBorder="1"/>
    <xf numFmtId="43" fontId="1" fillId="0" borderId="11" xfId="1" applyNumberFormat="1" applyFont="1" applyFill="1" applyBorder="1"/>
    <xf numFmtId="43" fontId="1" fillId="0" borderId="12" xfId="1" applyNumberFormat="1" applyFont="1" applyFill="1" applyBorder="1"/>
    <xf numFmtId="43" fontId="1" fillId="0" borderId="13" xfId="1" applyNumberFormat="1" applyFont="1" applyFill="1" applyBorder="1"/>
    <xf numFmtId="43" fontId="1" fillId="0" borderId="14" xfId="1" applyNumberFormat="1" applyFont="1" applyFill="1" applyBorder="1"/>
    <xf numFmtId="0" fontId="6" fillId="4" borderId="0" xfId="0" applyFont="1" applyFill="1"/>
    <xf numFmtId="43" fontId="1" fillId="4" borderId="0" xfId="1" applyNumberFormat="1" applyFont="1" applyFill="1"/>
    <xf numFmtId="43" fontId="1" fillId="0" borderId="0" xfId="0" applyNumberFormat="1" applyFont="1"/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6" fillId="0" borderId="0" xfId="0" applyFont="1" applyAlignment="1">
      <alignment horizontal="center"/>
    </xf>
  </cellXfs>
  <cellStyles count="5">
    <cellStyle name="Dziesiętny" xfId="1" builtinId="3"/>
    <cellStyle name="Normalny" xfId="0" builtinId="0"/>
    <cellStyle name="psi nagłówek" xfId="2"/>
    <cellStyle name="psi tekst" xfId="4"/>
    <cellStyle name="psi tytuł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zoomScale="70" zoomScaleNormal="70" workbookViewId="0">
      <selection activeCell="F29" sqref="F29"/>
    </sheetView>
  </sheetViews>
  <sheetFormatPr defaultRowHeight="14.5" x14ac:dyDescent="0.35"/>
  <cols>
    <col min="1" max="1" width="41.54296875" customWidth="1"/>
    <col min="2" max="12" width="17.7265625" bestFit="1" customWidth="1"/>
    <col min="13" max="13" width="19.7265625" bestFit="1" customWidth="1"/>
    <col min="14" max="14" width="17.26953125" bestFit="1" customWidth="1"/>
    <col min="17" max="17" width="13.26953125" bestFit="1" customWidth="1"/>
  </cols>
  <sheetData>
    <row r="1" spans="1:17" ht="15" thickBot="1" x14ac:dyDescent="0.4">
      <c r="A1" s="27" t="s">
        <v>10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7" x14ac:dyDescent="0.35">
      <c r="A2" s="4"/>
      <c r="B2" s="5">
        <v>0</v>
      </c>
      <c r="C2" s="5">
        <v>1</v>
      </c>
      <c r="D2" s="5">
        <v>2</v>
      </c>
      <c r="E2" s="5">
        <v>3</v>
      </c>
      <c r="F2" s="5">
        <v>4</v>
      </c>
      <c r="G2" s="5">
        <v>5</v>
      </c>
      <c r="H2" s="5">
        <v>6</v>
      </c>
      <c r="I2" s="5">
        <v>7</v>
      </c>
      <c r="J2" s="5">
        <v>8</v>
      </c>
      <c r="K2" s="5">
        <v>9</v>
      </c>
      <c r="L2" s="5">
        <v>10</v>
      </c>
      <c r="M2" s="6" t="s">
        <v>0</v>
      </c>
    </row>
    <row r="3" spans="1:17" ht="16.5" customHeight="1" x14ac:dyDescent="0.35">
      <c r="A3" s="7"/>
      <c r="B3" s="8">
        <v>2019</v>
      </c>
      <c r="C3" s="8">
        <v>2020</v>
      </c>
      <c r="D3" s="8">
        <v>2021</v>
      </c>
      <c r="E3" s="8">
        <v>2022</v>
      </c>
      <c r="F3" s="8">
        <v>2023</v>
      </c>
      <c r="G3" s="8">
        <v>2024</v>
      </c>
      <c r="H3" s="8">
        <v>2025</v>
      </c>
      <c r="I3" s="8">
        <v>2026</v>
      </c>
      <c r="J3" s="8">
        <v>2027</v>
      </c>
      <c r="K3" s="8">
        <v>2028</v>
      </c>
      <c r="L3" s="8">
        <v>2029</v>
      </c>
      <c r="M3" s="9"/>
    </row>
    <row r="4" spans="1:17" ht="16.5" customHeight="1" x14ac:dyDescent="0.35"/>
    <row r="5" spans="1:17" ht="16.5" customHeight="1" x14ac:dyDescent="0.35"/>
    <row r="6" spans="1:17" ht="16.5" customHeight="1" x14ac:dyDescent="0.35">
      <c r="A6" s="28" t="s">
        <v>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7" s="3" customFormat="1" x14ac:dyDescent="0.35">
      <c r="A7" s="23" t="s">
        <v>1</v>
      </c>
      <c r="B7" s="24">
        <f t="shared" ref="B7:L7" si="0">SUM(B8:B12)</f>
        <v>435910</v>
      </c>
      <c r="C7" s="24">
        <f t="shared" si="0"/>
        <v>125464.93</v>
      </c>
      <c r="D7" s="24">
        <f t="shared" si="0"/>
        <v>43586.195</v>
      </c>
      <c r="E7" s="24">
        <f t="shared" si="0"/>
        <v>43802.510312500002</v>
      </c>
      <c r="F7" s="24">
        <f t="shared" si="0"/>
        <v>38545.146140624995</v>
      </c>
      <c r="G7" s="24">
        <f t="shared" si="0"/>
        <v>100604.81829023434</v>
      </c>
      <c r="H7" s="24">
        <f t="shared" si="0"/>
        <v>40496.494163994132</v>
      </c>
      <c r="I7" s="24">
        <f t="shared" si="0"/>
        <v>41508.90651809398</v>
      </c>
      <c r="J7" s="24">
        <f t="shared" si="0"/>
        <v>42546.629181046323</v>
      </c>
      <c r="K7" s="24">
        <f t="shared" si="0"/>
        <v>43610.294910572477</v>
      </c>
      <c r="L7" s="24">
        <f t="shared" si="0"/>
        <v>113825.11766994004</v>
      </c>
      <c r="M7" s="24">
        <f>SUM(B7:L7)</f>
        <v>1069901.0421870062</v>
      </c>
      <c r="N7" s="25"/>
    </row>
    <row r="8" spans="1:17" s="3" customFormat="1" ht="43.5" x14ac:dyDescent="0.35">
      <c r="A8" s="11" t="s">
        <v>5</v>
      </c>
      <c r="B8" s="12">
        <f>220000*25%</f>
        <v>55000</v>
      </c>
      <c r="C8" s="13">
        <f>95018*25%</f>
        <v>23754.5</v>
      </c>
      <c r="D8" s="13"/>
      <c r="E8" s="14"/>
      <c r="F8" s="15"/>
      <c r="G8" s="15"/>
      <c r="H8" s="15"/>
      <c r="I8" s="15"/>
      <c r="J8" s="15"/>
      <c r="K8" s="15"/>
      <c r="L8" s="15"/>
      <c r="M8" s="15">
        <f t="shared" ref="M8:M12" si="1">SUM(B8:L8)</f>
        <v>78754.5</v>
      </c>
    </row>
    <row r="9" spans="1:17" s="3" customFormat="1" x14ac:dyDescent="0.35">
      <c r="A9" s="16" t="s">
        <v>4</v>
      </c>
      <c r="B9" s="17">
        <f>367410</f>
        <v>367410</v>
      </c>
      <c r="C9" s="18">
        <f>406841.72*25%</f>
        <v>101710.43</v>
      </c>
      <c r="D9" s="18">
        <f>174344.78*25%</f>
        <v>43586.195</v>
      </c>
      <c r="E9" s="19">
        <f>100000*25%</f>
        <v>25000</v>
      </c>
      <c r="F9" s="15"/>
      <c r="G9" s="15"/>
      <c r="H9" s="15"/>
      <c r="I9" s="15"/>
      <c r="J9" s="15"/>
      <c r="K9" s="15"/>
      <c r="L9" s="15"/>
      <c r="M9" s="15">
        <f t="shared" si="1"/>
        <v>537706.625</v>
      </c>
    </row>
    <row r="10" spans="1:17" s="3" customFormat="1" ht="29" x14ac:dyDescent="0.35">
      <c r="A10" s="11" t="s">
        <v>6</v>
      </c>
      <c r="B10" s="20">
        <f>54000*25%</f>
        <v>13500</v>
      </c>
      <c r="C10" s="21"/>
      <c r="D10" s="21"/>
      <c r="E10" s="22"/>
      <c r="F10" s="15"/>
      <c r="G10" s="15"/>
      <c r="H10" s="15"/>
      <c r="I10" s="15"/>
      <c r="J10" s="15"/>
      <c r="K10" s="15"/>
      <c r="L10" s="15"/>
      <c r="M10" s="15">
        <f t="shared" si="1"/>
        <v>13500</v>
      </c>
    </row>
    <row r="11" spans="1:17" s="3" customFormat="1" x14ac:dyDescent="0.35">
      <c r="A11" s="16" t="s">
        <v>3</v>
      </c>
      <c r="B11" s="15"/>
      <c r="C11" s="15"/>
      <c r="D11" s="15"/>
      <c r="E11" s="15">
        <f>((2460*6)+(450*6))*E14*D14*C14</f>
        <v>18802.510312499999</v>
      </c>
      <c r="F11" s="15">
        <f>((450*12)+(2460*12))*C14*D14*E14*F14</f>
        <v>38545.146140624995</v>
      </c>
      <c r="G11" s="15">
        <f t="shared" ref="G11:L11" si="2">F11*G14</f>
        <v>39508.77479414062</v>
      </c>
      <c r="H11" s="15">
        <f t="shared" si="2"/>
        <v>40496.494163994132</v>
      </c>
      <c r="I11" s="15">
        <f t="shared" si="2"/>
        <v>41508.90651809398</v>
      </c>
      <c r="J11" s="15">
        <f t="shared" si="2"/>
        <v>42546.629181046323</v>
      </c>
      <c r="K11" s="15">
        <f t="shared" si="2"/>
        <v>43610.294910572477</v>
      </c>
      <c r="L11" s="15">
        <f t="shared" si="2"/>
        <v>44700.552283336787</v>
      </c>
      <c r="M11" s="15">
        <f t="shared" si="1"/>
        <v>309719.30830430926</v>
      </c>
      <c r="Q11" s="10"/>
    </row>
    <row r="12" spans="1:17" s="3" customFormat="1" ht="29" x14ac:dyDescent="0.35">
      <c r="A12" s="11" t="s">
        <v>7</v>
      </c>
      <c r="B12" s="15"/>
      <c r="C12" s="15"/>
      <c r="D12" s="15"/>
      <c r="E12" s="15"/>
      <c r="F12" s="15"/>
      <c r="G12" s="15">
        <f>54000*C14*D14*E14*F14*G14</f>
        <v>61096.043496093713</v>
      </c>
      <c r="H12" s="15"/>
      <c r="I12" s="15"/>
      <c r="J12" s="15"/>
      <c r="K12" s="15"/>
      <c r="L12" s="15">
        <f>G12*H14*I14*J14*K14*L14</f>
        <v>69124.565386603252</v>
      </c>
      <c r="M12" s="15">
        <f t="shared" si="1"/>
        <v>130220.60888269696</v>
      </c>
    </row>
    <row r="13" spans="1:17" x14ac:dyDescent="0.35">
      <c r="A13" s="26" t="s">
        <v>2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</row>
    <row r="14" spans="1:17" ht="29" x14ac:dyDescent="0.35">
      <c r="A14" s="1" t="s">
        <v>8</v>
      </c>
      <c r="B14" s="2">
        <v>1.0229999999999999</v>
      </c>
      <c r="C14" s="2">
        <v>1.0249999999999999</v>
      </c>
      <c r="D14" s="2">
        <v>1.0249999999999999</v>
      </c>
      <c r="E14" s="2">
        <v>1.0249999999999999</v>
      </c>
      <c r="F14" s="2">
        <v>1.0249999999999999</v>
      </c>
      <c r="G14" s="2">
        <v>1.0249999999999999</v>
      </c>
      <c r="H14" s="2">
        <v>1.0249999999999999</v>
      </c>
      <c r="I14" s="2">
        <v>1.0249999999999999</v>
      </c>
      <c r="J14" s="2">
        <v>1.0249999999999999</v>
      </c>
      <c r="K14" s="2">
        <v>1.0249999999999999</v>
      </c>
      <c r="L14" s="2">
        <v>1.0249999999999999</v>
      </c>
    </row>
    <row r="16" spans="1:17" x14ac:dyDescent="0.35">
      <c r="A16" s="1"/>
    </row>
    <row r="26" spans="1:1" x14ac:dyDescent="0.35">
      <c r="A26" t="s">
        <v>11</v>
      </c>
    </row>
  </sheetData>
  <mergeCells count="3">
    <mergeCell ref="A13:M13"/>
    <mergeCell ref="A1:M1"/>
    <mergeCell ref="A6:M6"/>
  </mergeCells>
  <pageMargins left="0.7" right="0.7" top="0.75" bottom="0.75" header="0.3" footer="0.3"/>
  <pageSetup paperSize="9" scale="5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9550FF612ACBD4685CAE0578CFCB3C7" ma:contentTypeVersion="" ma:contentTypeDescription="" ma:contentTypeScope="" ma:versionID="439f85a0a63e48d0bc493d45d12db9db">
  <xsd:schema xmlns:xsd="http://www.w3.org/2001/XMLSchema" xmlns:xs="http://www.w3.org/2001/XMLSchema" xmlns:p="http://schemas.microsoft.com/office/2006/metadata/properties" xmlns:ns1="http://schemas.microsoft.com/sharepoint/v3" xmlns:ns2="F60F55B9-AC12-46BD-85CA-E0578CFCB3C7" targetNamespace="http://schemas.microsoft.com/office/2006/metadata/properties" ma:root="true" ma:fieldsID="f20d8cdd544e9406360b705ccf986997" ns1:_="" ns2:_="">
    <xsd:import namespace="http://schemas.microsoft.com/sharepoint/v3"/>
    <xsd:import namespace="F60F55B9-AC12-46BD-85CA-E0578CFCB3C7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0F55B9-AC12-46BD-85CA-E0578CFCB3C7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0x00B9550FF612ACBD4685CAE0578CFCB3C7</ContentTypeId>
    <TemplateUrl xmlns="http://schemas.microsoft.com/sharepoint/v3" xsi:nil="true"/>
    <Odbiorcy2 xmlns="F60F55B9-AC12-46BD-85CA-E0578CFCB3C7" xsi:nil="true"/>
    <Osoba xmlns="F60F55B9-AC12-46BD-85CA-E0578CFCB3C7">CENTRUM\D.KOC</Osoba>
    <NazwaPliku xmlns="F60F55B9-AC12-46BD-85CA-E0578CFCB3C7">Zmiana Ustawy o SIOZ - wyliczenia OSR.xlsx</NazwaPliku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1216F7D-71AE-477E-9096-CAEAA6EB37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0F55B9-AC12-46BD-85CA-E0578CFCB3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37200A-8E2D-4DB0-9CA8-C846B1669C24}">
  <ds:schemaRefs>
    <ds:schemaRef ds:uri="http://schemas.microsoft.com/sharepoint/v3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F60F55B9-AC12-46BD-85CA-E0578CFCB3C7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OSR 2019 r. oszczędności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2019-06-18T18:45:14Z</dcterms:modified>
</cp:coreProperties>
</file>